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urihina.ya\Desktop\"/>
    </mc:Choice>
  </mc:AlternateContent>
  <xr:revisionPtr revIDLastSave="0" documentId="8_{B60D9FBE-CEAB-4F36-A189-187EC94A82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КП охран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I14" i="2" s="1"/>
  <c r="I16" i="2" s="1"/>
  <c r="I17" i="2" s="1"/>
  <c r="J12" i="2"/>
  <c r="J14" i="2" s="1"/>
  <c r="J16" i="2" s="1"/>
  <c r="J17" i="2" s="1"/>
  <c r="I21" i="2" s="1"/>
  <c r="I20" i="2" l="1"/>
  <c r="I19" i="2"/>
  <c r="H13" i="2"/>
  <c r="H12" i="2"/>
  <c r="G13" i="2"/>
  <c r="G14" i="2" s="1"/>
  <c r="G16" i="2" s="1"/>
  <c r="G17" i="2" s="1"/>
  <c r="D13" i="2"/>
  <c r="G12" i="2"/>
  <c r="H14" i="2" l="1"/>
  <c r="H16" i="2" s="1"/>
  <c r="H17" i="2" s="1"/>
  <c r="H18" i="2" s="1"/>
  <c r="G20" i="2"/>
  <c r="G18" i="2"/>
  <c r="G19" i="2" s="1"/>
  <c r="G21" i="2"/>
  <c r="C3" i="2" l="1"/>
  <c r="E13" i="2"/>
  <c r="E12" i="2"/>
  <c r="K12" i="2"/>
  <c r="K14" i="2" s="1"/>
  <c r="K16" i="2" s="1"/>
  <c r="K17" i="2" s="1"/>
  <c r="K19" i="2" s="1"/>
  <c r="K20" i="2" s="1"/>
  <c r="K21" i="2" s="1"/>
  <c r="D12" i="2"/>
  <c r="F13" i="2"/>
  <c r="F12" i="2"/>
  <c r="C12" i="2"/>
  <c r="C13" i="2"/>
  <c r="B13" i="2"/>
  <c r="E14" i="2" l="1"/>
  <c r="E16" i="2" s="1"/>
  <c r="E17" i="2" s="1"/>
  <c r="E18" i="2" s="1"/>
  <c r="D14" i="2"/>
  <c r="D16" i="2" s="1"/>
  <c r="D17" i="2" s="1"/>
  <c r="C14" i="2"/>
  <c r="C16" i="2" s="1"/>
  <c r="C17" i="2" s="1"/>
  <c r="F14" i="2"/>
  <c r="F16" i="2" s="1"/>
  <c r="F17" i="2" s="1"/>
  <c r="D21" i="2" s="1"/>
  <c r="B21" i="2" l="1"/>
  <c r="C18" i="2"/>
  <c r="F18" i="2"/>
  <c r="D19" i="2" s="1"/>
  <c r="D20" i="2"/>
  <c r="B12" i="2" l="1"/>
  <c r="B14" i="2" l="1"/>
  <c r="B16" i="2" s="1"/>
  <c r="B17" i="2" s="1"/>
  <c r="B18" i="2" l="1"/>
  <c r="B19" i="2" s="1"/>
  <c r="B20" i="2"/>
</calcChain>
</file>

<file path=xl/sharedStrings.xml><?xml version="1.0" encoding="utf-8"?>
<sst xmlns="http://schemas.openxmlformats.org/spreadsheetml/2006/main" count="39" uniqueCount="28">
  <si>
    <t>Кол-во квартир</t>
  </si>
  <si>
    <t>Кол-во кладовых</t>
  </si>
  <si>
    <t>Кол-во машиномест</t>
  </si>
  <si>
    <t xml:space="preserve">Начисляемая площадь всего </t>
  </si>
  <si>
    <t>Коммерческие помещения</t>
  </si>
  <si>
    <t>Кол-во часов в месяц (31 день)</t>
  </si>
  <si>
    <t>Стоимость в месяц, руб.</t>
  </si>
  <si>
    <t>На площадь квартир, паркинга и кладовых (9547,5 кв.м.)</t>
  </si>
  <si>
    <t>Стоимость услуги охраны с квадратного метра, руб./кв.м./мес.</t>
  </si>
  <si>
    <t>Накладные</t>
  </si>
  <si>
    <t>Рентабельность</t>
  </si>
  <si>
    <t>Стоимость в час, руб./час. С  %</t>
  </si>
  <si>
    <t>Стоимость в час, руб./час. КП</t>
  </si>
  <si>
    <t>График работы</t>
  </si>
  <si>
    <t>Охранное предприятие ООО "Северянин"</t>
  </si>
  <si>
    <t>08.00-22.00</t>
  </si>
  <si>
    <t>08.00-20.00</t>
  </si>
  <si>
    <t>08.00-08.00</t>
  </si>
  <si>
    <t>Охранное предприятие ООО "Альфа"</t>
  </si>
  <si>
    <t xml:space="preserve">Сравнительная таблица по охране МКД Советская, д. 49 </t>
  </si>
  <si>
    <t>ИП Мякишева Консьерж</t>
  </si>
  <si>
    <t>Ориентировочная стоимость в месяц для квартиры 80кв.м.</t>
  </si>
  <si>
    <t>Ориентировочная стоимость в год для квартиры 80кв.м. при графике охраны   6 месяцев круглосуточно 6 месяцев дневная. Консьерж только круглосуточно</t>
  </si>
  <si>
    <t>Ориентировочная стоимость в год для квартиры 80кв.м. при графике охраны   9 месяцев круглосуточно 3 месяцев дневная c сохранением штата. Консьерж только круглосуточно</t>
  </si>
  <si>
    <t>Ориентировочная стоимость в год для квартиры 80кв.м. при графике охраны   12 месяцев круглосуточно. Консьерж только круглосуточно</t>
  </si>
  <si>
    <t>Охранное предприятие ООО "Кордон"</t>
  </si>
  <si>
    <t>Охранное предприятие   ООО "Северянин"</t>
  </si>
  <si>
    <t>Охранное предприятие ООО "БЭСТ1"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</si>
</sst>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0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1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" fillId="5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zoomScale="130" zoomScaleNormal="130" workbookViewId="0">
      <selection activeCell="I21" sqref="I21:J21"/>
    </sheetView>
  </sheetViews>
  <sheetFormatPr defaultRowHeight="14.4" x14ac:dyDescent="0.3"/>
  <cols>
    <col min="1" max="1" width="32.109375" customWidth="1"/>
    <col min="2" max="2" width="17.44140625" customWidth="1"/>
    <col min="3" max="3" width="17.33203125" customWidth="1"/>
    <col min="4" max="5" width="17.33203125" hidden="1" customWidth="1"/>
    <col min="6" max="6" width="16.6640625" hidden="1" customWidth="1"/>
    <col min="7" max="10" width="16.6640625" customWidth="1"/>
    <col min="11" max="11" width="15.33203125" customWidth="1"/>
    <col min="12" max="12" width="17" hidden="1" customWidth="1"/>
    <col min="13" max="13" width="0" hidden="1" customWidth="1"/>
  </cols>
  <sheetData>
    <row r="1" spans="1:15" ht="27" customHeigh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6" t="s">
        <v>9</v>
      </c>
      <c r="M1" s="7">
        <v>0.05</v>
      </c>
    </row>
    <row r="2" spans="1:15" hidden="1" x14ac:dyDescent="0.3">
      <c r="A2" s="1"/>
      <c r="L2" s="6" t="s">
        <v>10</v>
      </c>
      <c r="M2" s="7">
        <v>0.05</v>
      </c>
    </row>
    <row r="3" spans="1:15" hidden="1" x14ac:dyDescent="0.3">
      <c r="A3" s="2" t="s">
        <v>3</v>
      </c>
      <c r="B3" s="8"/>
      <c r="C3" s="8">
        <f>C4+C5+C6</f>
        <v>9547.5</v>
      </c>
      <c r="D3" s="17"/>
      <c r="E3" s="17"/>
    </row>
    <row r="4" spans="1:15" hidden="1" x14ac:dyDescent="0.3">
      <c r="A4" s="2" t="s">
        <v>0</v>
      </c>
      <c r="B4" s="8">
        <v>102</v>
      </c>
      <c r="C4" s="9">
        <v>8564.4</v>
      </c>
      <c r="D4" s="18"/>
      <c r="E4" s="18"/>
    </row>
    <row r="5" spans="1:15" hidden="1" x14ac:dyDescent="0.3">
      <c r="A5" s="2" t="s">
        <v>1</v>
      </c>
      <c r="B5" s="8">
        <v>56</v>
      </c>
      <c r="C5" s="9">
        <v>283.39999999999998</v>
      </c>
      <c r="D5" s="18"/>
      <c r="E5" s="18"/>
    </row>
    <row r="6" spans="1:15" hidden="1" x14ac:dyDescent="0.3">
      <c r="A6" s="2" t="s">
        <v>2</v>
      </c>
      <c r="B6" s="8">
        <v>49</v>
      </c>
      <c r="C6" s="9">
        <v>699.7</v>
      </c>
      <c r="D6" s="18"/>
      <c r="E6" s="18"/>
    </row>
    <row r="7" spans="1:15" hidden="1" x14ac:dyDescent="0.3">
      <c r="A7" s="2" t="s">
        <v>4</v>
      </c>
      <c r="B7" s="8"/>
      <c r="C7" s="9"/>
      <c r="D7" s="18"/>
      <c r="E7" s="18"/>
    </row>
    <row r="9" spans="1:15" ht="43.2" x14ac:dyDescent="0.3">
      <c r="A9" s="2"/>
      <c r="B9" s="10" t="s">
        <v>26</v>
      </c>
      <c r="C9" s="10" t="s">
        <v>14</v>
      </c>
      <c r="D9" s="10" t="s">
        <v>18</v>
      </c>
      <c r="E9" s="10" t="s">
        <v>18</v>
      </c>
      <c r="F9" s="10" t="s">
        <v>18</v>
      </c>
      <c r="G9" s="10" t="s">
        <v>25</v>
      </c>
      <c r="H9" s="10" t="s">
        <v>25</v>
      </c>
      <c r="I9" s="10" t="s">
        <v>27</v>
      </c>
      <c r="J9" s="10" t="s">
        <v>27</v>
      </c>
      <c r="K9" s="10" t="s">
        <v>20</v>
      </c>
      <c r="L9" s="13"/>
      <c r="M9" s="13"/>
      <c r="N9" s="13"/>
      <c r="O9" s="12"/>
    </row>
    <row r="10" spans="1:15" x14ac:dyDescent="0.3">
      <c r="A10" s="2" t="s">
        <v>13</v>
      </c>
      <c r="B10" s="3" t="s">
        <v>16</v>
      </c>
      <c r="C10" s="3" t="s">
        <v>17</v>
      </c>
      <c r="D10" s="3" t="s">
        <v>16</v>
      </c>
      <c r="E10" s="3" t="s">
        <v>15</v>
      </c>
      <c r="F10" s="3" t="s">
        <v>17</v>
      </c>
      <c r="G10" s="3" t="s">
        <v>16</v>
      </c>
      <c r="H10" s="3" t="s">
        <v>17</v>
      </c>
      <c r="I10" s="3" t="s">
        <v>16</v>
      </c>
      <c r="J10" s="3" t="s">
        <v>17</v>
      </c>
      <c r="K10" s="3" t="s">
        <v>17</v>
      </c>
      <c r="L10" s="13"/>
      <c r="M10" s="13"/>
      <c r="N10" s="13"/>
      <c r="O10" s="14"/>
    </row>
    <row r="11" spans="1:15" x14ac:dyDescent="0.3">
      <c r="A11" s="2" t="s">
        <v>12</v>
      </c>
      <c r="B11" s="5">
        <v>175</v>
      </c>
      <c r="C11" s="5">
        <v>175</v>
      </c>
      <c r="D11" s="5">
        <v>200</v>
      </c>
      <c r="E11" s="5">
        <v>200</v>
      </c>
      <c r="F11" s="5">
        <v>150</v>
      </c>
      <c r="G11" s="5">
        <v>160</v>
      </c>
      <c r="H11" s="5">
        <v>160</v>
      </c>
      <c r="I11" s="5">
        <v>159</v>
      </c>
      <c r="J11" s="5">
        <v>158</v>
      </c>
      <c r="K11" s="5">
        <v>10</v>
      </c>
      <c r="L11" s="13"/>
      <c r="M11" s="13"/>
      <c r="N11" s="13"/>
      <c r="O11" s="15"/>
    </row>
    <row r="12" spans="1:15" x14ac:dyDescent="0.3">
      <c r="A12" s="2" t="s">
        <v>11</v>
      </c>
      <c r="B12" s="4">
        <f>B11*(1+$M$1)*(1+$M$2)</f>
        <v>192.9375</v>
      </c>
      <c r="C12" s="4">
        <f>C11*(1+$M$1)*(1+$M$2)</f>
        <v>192.9375</v>
      </c>
      <c r="D12" s="4">
        <f>D11*(1+$M$1)*(1+$M$2)</f>
        <v>220.5</v>
      </c>
      <c r="E12" s="4">
        <f>E11*(1+$M$1)*(1+$M$2)</f>
        <v>220.5</v>
      </c>
      <c r="F12" s="4">
        <f>F11*(1+$M$1)*(1+$M$2)</f>
        <v>165.375</v>
      </c>
      <c r="G12" s="4">
        <f>G11*10%+G11</f>
        <v>176</v>
      </c>
      <c r="H12" s="4">
        <f>H11*10%+H11</f>
        <v>176</v>
      </c>
      <c r="I12" s="4">
        <f t="shared" ref="I12:J12" si="0">I11*10%+I11</f>
        <v>174.9</v>
      </c>
      <c r="J12" s="4">
        <f t="shared" si="0"/>
        <v>173.8</v>
      </c>
      <c r="K12" s="4">
        <f>K11*(1+$M$1)*(1+$M$2)</f>
        <v>11.025</v>
      </c>
      <c r="L12" s="13"/>
      <c r="M12" s="13"/>
      <c r="N12" s="13"/>
      <c r="O12" s="16"/>
    </row>
    <row r="13" spans="1:15" x14ac:dyDescent="0.3">
      <c r="A13" s="2" t="s">
        <v>5</v>
      </c>
      <c r="B13" s="23">
        <f>12*31</f>
        <v>372</v>
      </c>
      <c r="C13" s="23">
        <f>24*31</f>
        <v>744</v>
      </c>
      <c r="D13" s="23">
        <f>12*31</f>
        <v>372</v>
      </c>
      <c r="E13" s="23">
        <f>14*31</f>
        <v>434</v>
      </c>
      <c r="F13" s="23">
        <f>24*31</f>
        <v>744</v>
      </c>
      <c r="G13" s="23">
        <f>12*31</f>
        <v>372</v>
      </c>
      <c r="H13" s="23">
        <f>24*31</f>
        <v>744</v>
      </c>
      <c r="I13" s="23">
        <v>372</v>
      </c>
      <c r="J13" s="23">
        <v>744</v>
      </c>
      <c r="K13" s="23">
        <v>744</v>
      </c>
      <c r="L13" s="13"/>
      <c r="M13" s="13"/>
      <c r="N13" s="13"/>
      <c r="O13" s="16"/>
    </row>
    <row r="14" spans="1:15" x14ac:dyDescent="0.3">
      <c r="A14" s="2" t="s">
        <v>6</v>
      </c>
      <c r="B14" s="4">
        <f t="shared" ref="B14:E14" si="1">B13*B12</f>
        <v>71772.75</v>
      </c>
      <c r="C14" s="4">
        <f t="shared" si="1"/>
        <v>143545.5</v>
      </c>
      <c r="D14" s="4">
        <f t="shared" si="1"/>
        <v>82026</v>
      </c>
      <c r="E14" s="4">
        <f t="shared" si="1"/>
        <v>95697</v>
      </c>
      <c r="F14" s="4">
        <f t="shared" ref="F14:J14" si="2">F13*F12</f>
        <v>123039</v>
      </c>
      <c r="G14" s="4">
        <f t="shared" si="2"/>
        <v>65472</v>
      </c>
      <c r="H14" s="4">
        <f t="shared" si="2"/>
        <v>130944</v>
      </c>
      <c r="I14" s="4">
        <f t="shared" si="2"/>
        <v>65062.8</v>
      </c>
      <c r="J14" s="4">
        <f t="shared" si="2"/>
        <v>129307.20000000001</v>
      </c>
      <c r="K14" s="4">
        <f>K12*9547.5</f>
        <v>105261.1875</v>
      </c>
      <c r="L14" s="13"/>
      <c r="M14" s="13"/>
      <c r="N14" s="13"/>
      <c r="O14" s="16"/>
    </row>
    <row r="15" spans="1:15" x14ac:dyDescent="0.3">
      <c r="A15" s="29" t="s">
        <v>8</v>
      </c>
      <c r="B15" s="29"/>
      <c r="C15" s="29"/>
      <c r="D15" s="11"/>
      <c r="E15" s="11"/>
      <c r="K15" s="13"/>
      <c r="L15" s="13"/>
      <c r="M15" s="13"/>
      <c r="N15" s="13"/>
      <c r="O15" s="13"/>
    </row>
    <row r="16" spans="1:15" ht="24" x14ac:dyDescent="0.4">
      <c r="A16" s="20" t="s">
        <v>7</v>
      </c>
      <c r="B16" s="19">
        <f t="shared" ref="B16:H16" si="3">B14/($C$4+$C$5+$C$6)</f>
        <v>7.5174391201885307</v>
      </c>
      <c r="C16" s="19">
        <f t="shared" si="3"/>
        <v>15.034878240377061</v>
      </c>
      <c r="D16" s="19">
        <f t="shared" si="3"/>
        <v>8.5913589945011779</v>
      </c>
      <c r="E16" s="19">
        <f t="shared" si="3"/>
        <v>10.023252160251374</v>
      </c>
      <c r="F16" s="19">
        <f t="shared" si="3"/>
        <v>12.887038491751767</v>
      </c>
      <c r="G16" s="19">
        <f t="shared" si="3"/>
        <v>6.8575019638648858</v>
      </c>
      <c r="H16" s="19">
        <f t="shared" si="3"/>
        <v>13.715003927729772</v>
      </c>
      <c r="I16" s="19">
        <f t="shared" ref="I16:J16" si="4">I14/($C$4+$C$5+$C$6)</f>
        <v>6.8146425765907308</v>
      </c>
      <c r="J16" s="19">
        <f t="shared" si="4"/>
        <v>13.543566378633152</v>
      </c>
      <c r="K16" s="19">
        <f>K14/($C$4+$C$5+$C$6)</f>
        <v>11.025</v>
      </c>
      <c r="L16" s="13"/>
      <c r="M16" s="13"/>
      <c r="N16" s="13"/>
      <c r="O16" s="13"/>
    </row>
    <row r="17" spans="1:20" ht="26.25" customHeight="1" x14ac:dyDescent="0.4">
      <c r="A17" s="20" t="s">
        <v>21</v>
      </c>
      <c r="B17" s="19">
        <f>B16*80</f>
        <v>601.3951296150824</v>
      </c>
      <c r="C17" s="19">
        <f>C16*80</f>
        <v>1202.7902592301648</v>
      </c>
      <c r="D17" s="19">
        <f t="shared" ref="D17:K17" si="5">D16*80</f>
        <v>687.30871956009423</v>
      </c>
      <c r="E17" s="19">
        <f t="shared" si="5"/>
        <v>801.86017282010994</v>
      </c>
      <c r="F17" s="19">
        <f t="shared" si="5"/>
        <v>1030.9630793401413</v>
      </c>
      <c r="G17" s="19">
        <f>G16*80</f>
        <v>548.60015710919083</v>
      </c>
      <c r="H17" s="19">
        <f>H16*80</f>
        <v>1097.2003142183817</v>
      </c>
      <c r="I17" s="19">
        <f t="shared" ref="I17:J17" si="6">I16*80</f>
        <v>545.17140612725848</v>
      </c>
      <c r="J17" s="19">
        <f t="shared" si="6"/>
        <v>1083.4853102906523</v>
      </c>
      <c r="K17" s="19">
        <f t="shared" si="5"/>
        <v>882</v>
      </c>
    </row>
    <row r="18" spans="1:20" ht="18.75" hidden="1" customHeight="1" x14ac:dyDescent="0.3">
      <c r="A18" s="32" t="s">
        <v>22</v>
      </c>
      <c r="B18" s="21">
        <f>B17*6</f>
        <v>3608.3707776904944</v>
      </c>
      <c r="C18" s="21">
        <f>C17*6</f>
        <v>7216.7415553809888</v>
      </c>
      <c r="E18" s="21">
        <f>E17*6</f>
        <v>4811.1610369206592</v>
      </c>
      <c r="F18" s="21">
        <f>F17*6</f>
        <v>6185.7784760408485</v>
      </c>
      <c r="G18" s="21">
        <f>G17*6</f>
        <v>3291.600942655145</v>
      </c>
      <c r="H18" s="21">
        <f>H17*6</f>
        <v>6583.20188531029</v>
      </c>
      <c r="I18" s="21"/>
      <c r="J18" s="21"/>
      <c r="O18" s="1"/>
      <c r="P18" s="1"/>
      <c r="Q18" s="1"/>
      <c r="R18" s="1"/>
      <c r="S18" s="1"/>
      <c r="T18" s="1"/>
    </row>
    <row r="19" spans="1:20" ht="63.75" customHeight="1" x14ac:dyDescent="0.3">
      <c r="A19" s="32"/>
      <c r="B19" s="30">
        <f>B18+C18</f>
        <v>10825.112333071484</v>
      </c>
      <c r="C19" s="31"/>
      <c r="D19" s="24">
        <f>E18+F18</f>
        <v>10996.939512961508</v>
      </c>
      <c r="E19" s="33"/>
      <c r="F19" s="25"/>
      <c r="G19" s="24">
        <f>G18+H18</f>
        <v>9874.8028279654354</v>
      </c>
      <c r="H19" s="25"/>
      <c r="I19" s="24">
        <f>I17*6+J17*6</f>
        <v>9771.9402985074648</v>
      </c>
      <c r="J19" s="25"/>
      <c r="K19" s="22">
        <f>K17*12</f>
        <v>10584</v>
      </c>
    </row>
    <row r="20" spans="1:20" ht="66" customHeight="1" x14ac:dyDescent="0.3">
      <c r="A20" s="20" t="s">
        <v>23</v>
      </c>
      <c r="B20" s="30">
        <f>B17*3+C17*9</f>
        <v>12629.297721916731</v>
      </c>
      <c r="C20" s="31"/>
      <c r="D20" s="24">
        <f>D17*3+F17*9</f>
        <v>11340.593872741554</v>
      </c>
      <c r="E20" s="33"/>
      <c r="F20" s="25"/>
      <c r="G20" s="24">
        <f>G17*3+H17*9</f>
        <v>11520.603299293009</v>
      </c>
      <c r="H20" s="25"/>
      <c r="I20" s="24">
        <f>I17*3+J17*9</f>
        <v>11386.882010997646</v>
      </c>
      <c r="J20" s="25"/>
      <c r="K20" s="22">
        <f>K19</f>
        <v>10584</v>
      </c>
      <c r="O20" s="28"/>
      <c r="P20" s="28"/>
      <c r="Q20" s="28"/>
      <c r="R20" s="28"/>
      <c r="S20" s="28"/>
      <c r="T20" s="28"/>
    </row>
    <row r="21" spans="1:20" ht="48" x14ac:dyDescent="0.3">
      <c r="A21" s="20" t="s">
        <v>24</v>
      </c>
      <c r="B21" s="30">
        <f>C17*12</f>
        <v>14433.483110761978</v>
      </c>
      <c r="C21" s="31"/>
      <c r="D21" s="24">
        <f>F17*12</f>
        <v>12371.556952081697</v>
      </c>
      <c r="E21" s="33"/>
      <c r="F21" s="25"/>
      <c r="G21" s="24">
        <f>H17*12</f>
        <v>13166.40377062058</v>
      </c>
      <c r="H21" s="25"/>
      <c r="I21" s="24">
        <f>J17*12</f>
        <v>13001.823723487827</v>
      </c>
      <c r="J21" s="25"/>
      <c r="K21" s="22">
        <f>K20</f>
        <v>10584</v>
      </c>
    </row>
  </sheetData>
  <mergeCells count="16">
    <mergeCell ref="O20:T20"/>
    <mergeCell ref="A15:C15"/>
    <mergeCell ref="B19:C19"/>
    <mergeCell ref="A18:A19"/>
    <mergeCell ref="D19:F19"/>
    <mergeCell ref="B20:C20"/>
    <mergeCell ref="D20:F20"/>
    <mergeCell ref="G19:H19"/>
    <mergeCell ref="G20:H20"/>
    <mergeCell ref="G21:H21"/>
    <mergeCell ref="A1:K1"/>
    <mergeCell ref="I19:J19"/>
    <mergeCell ref="I20:J20"/>
    <mergeCell ref="I21:J21"/>
    <mergeCell ref="B21:C21"/>
    <mergeCell ref="D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КП охрана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Касимова</dc:creator>
  <cp:lastModifiedBy>Юлия Скурихина</cp:lastModifiedBy>
  <cp:lastPrinted>2021-04-22T14:23:16Z</cp:lastPrinted>
  <dcterms:created xsi:type="dcterms:W3CDTF">2021-04-22T11:03:25Z</dcterms:created>
  <dcterms:modified xsi:type="dcterms:W3CDTF">2022-07-19T15:05:07Z</dcterms:modified>
</cp:coreProperties>
</file>